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reaves\AppData\Local\Microsoft\Windows\INetCache\Content.Outlook\728RV7VL\"/>
    </mc:Choice>
  </mc:AlternateContent>
  <xr:revisionPtr revIDLastSave="436" documentId="8_{52A0F3C5-B48A-49BD-9017-D8E1410AF91A}" xr6:coauthVersionLast="47" xr6:coauthVersionMax="47" xr10:uidLastSave="{BA56848C-69EB-46CB-BFEB-1B0377EFA0FE}"/>
  <bookViews>
    <workbookView xWindow="-108" yWindow="-108" windowWidth="23256" windowHeight="12456" xr2:uid="{B47482DF-AF8A-4D8A-828F-52119C89AB37}"/>
  </bookViews>
  <sheets>
    <sheet name="Project Estim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G19" i="1"/>
  <c r="D45" i="1" l="1"/>
  <c r="D46" i="1" s="1"/>
  <c r="D43" i="1"/>
  <c r="D44" i="1" s="1"/>
  <c r="D20" i="1"/>
  <c r="D26" i="1"/>
  <c r="D29" i="1" s="1"/>
  <c r="D27" i="1"/>
  <c r="D28" i="1" s="1"/>
  <c r="D47" i="1" l="1"/>
  <c r="D48" i="1" s="1"/>
  <c r="D32" i="1" l="1"/>
  <c r="D33" i="1" s="1"/>
  <c r="E33" i="1" s="1"/>
  <c r="E32" i="1" l="1"/>
  <c r="D37" i="1" s="1"/>
  <c r="D50" i="1" l="1"/>
  <c r="D49" i="1"/>
  <c r="D36" i="1"/>
</calcChain>
</file>

<file path=xl/sharedStrings.xml><?xml version="1.0" encoding="utf-8"?>
<sst xmlns="http://schemas.openxmlformats.org/spreadsheetml/2006/main" count="72" uniqueCount="69">
  <si>
    <t>Commercial Flushometer Toilet and Urinal Retrofit Payback Calculator</t>
  </si>
  <si>
    <t xml:space="preserve">This tool can be used to estimate water and cost savings and payback period from fixture retrofit projects.  Water savings vary significantly from project to project. Disclaimer: The information contained in this document is not a guarantee of water/cost savings or rebate funding.  </t>
  </si>
  <si>
    <t xml:space="preserve">Important:  Update all cells colored light blue with project specific details </t>
  </si>
  <si>
    <t>Site Information</t>
  </si>
  <si>
    <t>Site Name:</t>
  </si>
  <si>
    <t>Site Address:</t>
  </si>
  <si>
    <t>Business Type (Required)</t>
  </si>
  <si>
    <t>Toilet Water Use and Savings</t>
  </si>
  <si>
    <t xml:space="preserve">Urinal Water Use and Savings </t>
  </si>
  <si>
    <t xml:space="preserve">Total Number of Existing Toilets </t>
  </si>
  <si>
    <t>Total Number of Existing Urinals</t>
  </si>
  <si>
    <t>Number of Toilets For Replacement</t>
  </si>
  <si>
    <t>Number of Urinals for Replacement</t>
  </si>
  <si>
    <t>Toilet Type</t>
  </si>
  <si>
    <t>Tank</t>
  </si>
  <si>
    <t>Old Urinal Water Use (gallons per flush)</t>
  </si>
  <si>
    <t>Old Toilet Water Use (gallons per flush)</t>
  </si>
  <si>
    <t>New Urinal Water Use (gallons per flush)</t>
  </si>
  <si>
    <t>New Toilet Water Use (gallons per flush)</t>
  </si>
  <si>
    <t>Water Savings Per Flush (gallons)</t>
  </si>
  <si>
    <t>Fixture Flushes Per Day</t>
  </si>
  <si>
    <t>Business Operations Information</t>
  </si>
  <si>
    <t>Number of Occupants</t>
  </si>
  <si>
    <t>Operating Business Days per Year</t>
  </si>
  <si>
    <t>Assumed Male/Female Ratio</t>
  </si>
  <si>
    <t>50% / 50%</t>
  </si>
  <si>
    <t>Flushes Per Occupant Per Day</t>
  </si>
  <si>
    <t>Number of Male Users
(66% Urinal and 33% toilet flushes)</t>
  </si>
  <si>
    <t>Number of Female Users
(100% toilet flushes)</t>
  </si>
  <si>
    <t>Total Toilet Flushes Per Day</t>
  </si>
  <si>
    <t>Total Urinal Flushes Per Day</t>
  </si>
  <si>
    <t>Water and Cost Savings</t>
  </si>
  <si>
    <t>Gallons</t>
  </si>
  <si>
    <t>Billing Units</t>
  </si>
  <si>
    <t>Daily Project Water Savings</t>
  </si>
  <si>
    <t xml:space="preserve"> </t>
  </si>
  <si>
    <t>Annual Project Water Savings</t>
  </si>
  <si>
    <t>Water Cost Per Billing Unit</t>
  </si>
  <si>
    <t>Waste Water Cost Per Billing Unit</t>
  </si>
  <si>
    <t>Monthly Cost Savings Estimate</t>
  </si>
  <si>
    <t>Annual Cost Savings</t>
  </si>
  <si>
    <t>Project Payback</t>
  </si>
  <si>
    <t>Fixture $</t>
  </si>
  <si>
    <t>Installation $</t>
  </si>
  <si>
    <t>Installed Cost Per Toilet</t>
  </si>
  <si>
    <t>Installed Cost Per Urinal</t>
  </si>
  <si>
    <t>Total Project Cost</t>
  </si>
  <si>
    <t xml:space="preserve">Toilet Rebate Variable </t>
  </si>
  <si>
    <t xml:space="preserve">Toilet Rebate Multiplier </t>
  </si>
  <si>
    <t xml:space="preserve">Urinal Rebate Variable </t>
  </si>
  <si>
    <t xml:space="preserve">Urinal Rebate Multiple </t>
  </si>
  <si>
    <t>Estimated Rebate Total (actual rebate amount may vary)</t>
  </si>
  <si>
    <t>Assumptions:</t>
  </si>
  <si>
    <t>1.  Every fixture is used equally</t>
  </si>
  <si>
    <t xml:space="preserve">http://www.allianceforwaterefficiency.org/office_buildings.aspx </t>
  </si>
  <si>
    <t>Toilet Flush Rate</t>
  </si>
  <si>
    <t>New Toilet Flush Rate</t>
  </si>
  <si>
    <t>Old Urinal Flush Rate</t>
  </si>
  <si>
    <t>New Urinal Flush Rate</t>
  </si>
  <si>
    <t>Flushometer</t>
  </si>
  <si>
    <t>Business Type</t>
  </si>
  <si>
    <t>Hotel/Motel</t>
  </si>
  <si>
    <t>Hospital</t>
  </si>
  <si>
    <t>Other</t>
  </si>
  <si>
    <t>Final Project Cost with CCWD Rebate</t>
  </si>
  <si>
    <r>
      <t xml:space="preserve">Simple Project Payback with CCWD Rebate (Years)
</t>
    </r>
    <r>
      <rPr>
        <sz val="11"/>
        <color rgb="FFFFFFFF"/>
        <rFont val="Calibri"/>
        <family val="2"/>
      </rPr>
      <t>(Final Project Cost / Annual Cost Savings)</t>
    </r>
  </si>
  <si>
    <r>
      <rPr>
        <b/>
        <sz val="11"/>
        <color rgb="FFFFFFFF"/>
        <rFont val="Calibri"/>
        <family val="2"/>
      </rPr>
      <t>Simple Project Payback without CCWD</t>
    </r>
    <r>
      <rPr>
        <sz val="11"/>
        <color indexed="9"/>
        <rFont val="Calibri"/>
        <family val="2"/>
      </rPr>
      <t xml:space="preserve"> </t>
    </r>
    <r>
      <rPr>
        <b/>
        <sz val="11"/>
        <color rgb="FFFFFFFF"/>
        <rFont val="Calibri"/>
        <family val="2"/>
      </rPr>
      <t>Rebate (Years)</t>
    </r>
    <r>
      <rPr>
        <sz val="11"/>
        <color indexed="9"/>
        <rFont val="Calibri"/>
        <family val="2"/>
      </rPr>
      <t xml:space="preserve">
(Total Project Cost / Annual Cost Savings)</t>
    </r>
  </si>
  <si>
    <t>2.  Fixtures are used the number of days per year listed under Operating Business Days per Year.</t>
  </si>
  <si>
    <t>3.  Each occupant will flush fixtures an average 3 times per day in an office environment (AWE sites 2-4 flushes per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</si>
</sst>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$#,##0"/>
    <numFmt numFmtId="166" formatCode="\$#,##0.00"/>
  </numFmts>
  <fonts count="10" x14ac:knownFonts="1">
    <font>
      <sz val="11"/>
      <color indexed="8"/>
      <name val="Calibri"/>
      <family val="2"/>
    </font>
    <font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u/>
      <sz val="14"/>
      <color rgb="FF000000"/>
      <name val="Calibri"/>
      <family val="2"/>
    </font>
    <font>
      <b/>
      <sz val="12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23"/>
      </patternFill>
    </fill>
    <fill>
      <patternFill patternType="solid">
        <fgColor theme="4" tint="-0.249977111117893"/>
        <bgColor indexed="22"/>
      </patternFill>
    </fill>
    <fill>
      <patternFill patternType="solid">
        <fgColor theme="4" tint="0.59999389629810485"/>
        <bgColor indexed="22"/>
      </patternFill>
    </fill>
    <fill>
      <patternFill patternType="solid">
        <fgColor rgb="FF92D050"/>
        <bgColor indexed="26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theme="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theme="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1" fillId="2" borderId="0" xfId="0" applyFont="1" applyFill="1"/>
    <xf numFmtId="0" fontId="0" fillId="2" borderId="0" xfId="0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wrapText="1"/>
    </xf>
    <xf numFmtId="3" fontId="0" fillId="2" borderId="6" xfId="0" applyNumberFormat="1" applyFill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165" fontId="0" fillId="2" borderId="0" xfId="0" applyNumberFormat="1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164" fontId="0" fillId="2" borderId="6" xfId="0" applyNumberFormat="1" applyFill="1" applyBorder="1" applyAlignment="1">
      <alignment horizontal="center" vertical="center"/>
    </xf>
    <xf numFmtId="166" fontId="0" fillId="2" borderId="0" xfId="0" applyNumberFormat="1" applyFill="1"/>
    <xf numFmtId="0" fontId="3" fillId="2" borderId="0" xfId="0" applyFont="1" applyFill="1"/>
    <xf numFmtId="166" fontId="0" fillId="2" borderId="0" xfId="0" applyNumberFormat="1" applyFill="1" applyAlignment="1">
      <alignment horizontal="center"/>
    </xf>
    <xf numFmtId="0" fontId="4" fillId="2" borderId="0" xfId="0" applyFont="1" applyFill="1"/>
    <xf numFmtId="0" fontId="0" fillId="2" borderId="8" xfId="0" applyFill="1" applyBorder="1"/>
    <xf numFmtId="0" fontId="0" fillId="2" borderId="7" xfId="0" applyFill="1" applyBorder="1"/>
    <xf numFmtId="0" fontId="0" fillId="2" borderId="9" xfId="0" applyFill="1" applyBorder="1"/>
    <xf numFmtId="2" fontId="0" fillId="2" borderId="6" xfId="0" applyNumberFormat="1" applyFill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0" fillId="5" borderId="6" xfId="0" applyFill="1" applyBorder="1" applyAlignment="1" applyProtection="1">
      <alignment horizontal="center" vertical="center"/>
      <protection locked="0"/>
    </xf>
    <xf numFmtId="3" fontId="0" fillId="5" borderId="6" xfId="0" applyNumberFormat="1" applyFill="1" applyBorder="1" applyAlignment="1" applyProtection="1">
      <alignment horizontal="center" vertical="center"/>
      <protection locked="0"/>
    </xf>
    <xf numFmtId="166" fontId="0" fillId="5" borderId="6" xfId="0" applyNumberFormat="1" applyFill="1" applyBorder="1" applyAlignment="1" applyProtection="1">
      <alignment horizontal="center" vertical="center"/>
      <protection locked="0"/>
    </xf>
    <xf numFmtId="165" fontId="0" fillId="0" borderId="10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2" borderId="6" xfId="0" applyNumberFormat="1" applyFill="1" applyBorder="1" applyAlignment="1">
      <alignment horizontal="center" vertical="center"/>
    </xf>
    <xf numFmtId="4" fontId="2" fillId="6" borderId="6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wrapText="1"/>
    </xf>
    <xf numFmtId="0" fontId="9" fillId="4" borderId="0" xfId="0" applyFont="1" applyFill="1" applyAlignment="1">
      <alignment horizontal="left" vertical="center"/>
    </xf>
    <xf numFmtId="0" fontId="0" fillId="5" borderId="6" xfId="0" applyFill="1" applyBorder="1" applyAlignment="1" applyProtection="1">
      <alignment horizontal="center" vertical="center"/>
      <protection locked="0"/>
    </xf>
    <xf numFmtId="166" fontId="0" fillId="5" borderId="6" xfId="0" applyNumberFormat="1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166" fontId="0" fillId="2" borderId="1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58ED5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1661054</xdr:colOff>
      <xdr:row>2</xdr:row>
      <xdr:rowOff>20320</xdr:rowOff>
    </xdr:from>
    <xdr:to>
      <xdr:col>6</xdr:col>
      <xdr:colOff>684636</xdr:colOff>
      <xdr:row>4</xdr:row>
      <xdr:rowOff>251460</xdr:rowOff>
    </xdr:to>
    <xdr:pic>
      <xdr:nvPicPr>
        <xdr:cNvPr id="1049" name="4050533000000026003">
          <a:extLst>
            <a:ext uri="{FF2B5EF4-FFF2-40B4-BE49-F238E27FC236}">
              <a16:creationId xmlns:a16="http://schemas.microsoft.com/office/drawing/2014/main" id="{037DEB1F-3536-413C-7988-92F869818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141104" y="373828"/>
          <a:ext cx="1602803" cy="5948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Calculators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allianceforwaterefficiency.org/office_building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231DD-B4C4-4BCC-81CA-E9EBCBE8966E}">
  <dimension ref="A1:BD245"/>
  <sheetViews>
    <sheetView tabSelected="1" topLeftCell="A8" zoomScaleNormal="100" workbookViewId="0">
      <selection activeCell="F26" sqref="F26"/>
    </sheetView>
  </sheetViews>
  <sheetFormatPr defaultColWidth="0" defaultRowHeight="14.4" zeroHeight="1" x14ac:dyDescent="0.3"/>
  <cols>
    <col min="1" max="1" width="9.21875" style="1" customWidth="1"/>
    <col min="2" max="2" width="6" customWidth="1"/>
    <col min="3" max="3" width="37.77734375" customWidth="1"/>
    <col min="4" max="5" width="13.44140625" customWidth="1"/>
    <col min="6" max="6" width="37.5546875" customWidth="1"/>
    <col min="7" max="7" width="13.44140625" customWidth="1"/>
    <col min="8" max="8" width="13" customWidth="1"/>
    <col min="9" max="9" width="8.77734375" customWidth="1"/>
    <col min="10" max="56" width="0" hidden="1" customWidth="1"/>
    <col min="57" max="16384" width="8.77734375" hidden="1"/>
  </cols>
  <sheetData>
    <row r="1" spans="1:25" s="1" customFormat="1" x14ac:dyDescent="0.3"/>
    <row r="2" spans="1:25" x14ac:dyDescent="0.3">
      <c r="A2"/>
      <c r="B2" s="2"/>
      <c r="C2" s="3"/>
      <c r="D2" s="3"/>
      <c r="E2" s="3"/>
      <c r="F2" s="3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3">
      <c r="A3"/>
      <c r="B3" s="5"/>
      <c r="C3" s="1"/>
      <c r="D3" s="1"/>
      <c r="E3" s="1"/>
      <c r="F3" s="1"/>
      <c r="G3" s="1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3">
      <c r="A4"/>
      <c r="B4" s="5"/>
      <c r="C4" s="1"/>
      <c r="D4" s="1"/>
      <c r="E4" s="1"/>
      <c r="F4" s="1"/>
      <c r="G4" s="1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4" customHeight="1" x14ac:dyDescent="0.3">
      <c r="A5"/>
      <c r="B5" s="5"/>
      <c r="C5" s="34" t="s">
        <v>0</v>
      </c>
      <c r="D5" s="7"/>
      <c r="E5" s="1"/>
      <c r="F5" s="1"/>
      <c r="G5" s="1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0.75" customHeight="1" x14ac:dyDescent="0.3">
      <c r="A6"/>
      <c r="B6" s="5"/>
      <c r="C6" s="56" t="s">
        <v>1</v>
      </c>
      <c r="D6" s="56"/>
      <c r="E6" s="56"/>
      <c r="F6" s="56"/>
      <c r="G6" s="5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45" customHeight="1" x14ac:dyDescent="0.3">
      <c r="A7"/>
      <c r="B7" s="5"/>
      <c r="C7" s="56"/>
      <c r="D7" s="56"/>
      <c r="E7" s="56"/>
      <c r="F7" s="56"/>
      <c r="G7" s="5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5.25" customHeight="1" x14ac:dyDescent="0.3">
      <c r="A8"/>
      <c r="B8" s="5"/>
      <c r="C8" s="8"/>
      <c r="D8" s="8"/>
      <c r="E8" s="8"/>
      <c r="F8" s="8"/>
      <c r="G8" s="8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" customHeight="1" x14ac:dyDescent="0.3">
      <c r="A9"/>
      <c r="B9" s="5"/>
      <c r="C9" s="57" t="s">
        <v>2</v>
      </c>
      <c r="D9" s="57"/>
      <c r="E9" s="57"/>
      <c r="F9" s="57"/>
      <c r="G9" s="57"/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2.5" customHeight="1" x14ac:dyDescent="0.3">
      <c r="A10"/>
      <c r="B10" s="5"/>
      <c r="C10" s="9" t="s">
        <v>3</v>
      </c>
      <c r="D10" s="10"/>
      <c r="E10" s="10"/>
      <c r="F10" s="10"/>
      <c r="G10" s="10"/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1" customHeight="1" x14ac:dyDescent="0.3">
      <c r="A11"/>
      <c r="B11" s="5"/>
      <c r="C11" s="36" t="s">
        <v>4</v>
      </c>
      <c r="D11" s="58"/>
      <c r="E11" s="58"/>
      <c r="F11" s="58"/>
      <c r="G11" s="58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" customHeight="1" x14ac:dyDescent="0.3">
      <c r="A12"/>
      <c r="B12" s="5"/>
      <c r="C12" s="39" t="s">
        <v>5</v>
      </c>
      <c r="D12" s="60"/>
      <c r="E12" s="61"/>
      <c r="F12" s="61"/>
      <c r="G12" s="62"/>
      <c r="H12" s="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" customHeight="1" x14ac:dyDescent="0.3">
      <c r="A13"/>
      <c r="B13" s="5"/>
      <c r="C13" s="38" t="s">
        <v>6</v>
      </c>
      <c r="D13" s="58"/>
      <c r="E13" s="58"/>
      <c r="F13" s="58"/>
      <c r="G13" s="58"/>
      <c r="H13" s="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2.5" customHeight="1" x14ac:dyDescent="0.3">
      <c r="A14"/>
      <c r="B14" s="5"/>
      <c r="C14" s="9" t="s">
        <v>7</v>
      </c>
      <c r="D14" s="11"/>
      <c r="E14" s="1"/>
      <c r="F14" s="9" t="s">
        <v>8</v>
      </c>
      <c r="G14" s="11"/>
      <c r="H14" s="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2.5" customHeight="1" x14ac:dyDescent="0.3">
      <c r="A15"/>
      <c r="B15" s="5"/>
      <c r="C15" s="36" t="s">
        <v>9</v>
      </c>
      <c r="D15" s="48">
        <v>100</v>
      </c>
      <c r="E15" s="1"/>
      <c r="F15" s="36" t="s">
        <v>10</v>
      </c>
      <c r="G15" s="48">
        <v>25</v>
      </c>
      <c r="H15" s="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9.5" customHeight="1" x14ac:dyDescent="0.3">
      <c r="A16"/>
      <c r="B16" s="5"/>
      <c r="C16" s="40" t="s">
        <v>11</v>
      </c>
      <c r="D16" s="48">
        <v>100</v>
      </c>
      <c r="E16" s="1"/>
      <c r="F16" s="40" t="s">
        <v>12</v>
      </c>
      <c r="G16" s="48">
        <v>25</v>
      </c>
      <c r="H16" s="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9.5" customHeight="1" x14ac:dyDescent="0.3">
      <c r="A17"/>
      <c r="B17" s="5"/>
      <c r="C17" s="40" t="s">
        <v>13</v>
      </c>
      <c r="D17" s="48" t="s">
        <v>59</v>
      </c>
      <c r="E17" s="1"/>
      <c r="F17" s="40" t="s">
        <v>15</v>
      </c>
      <c r="G17" s="48">
        <v>1.5</v>
      </c>
      <c r="H17" s="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9.5" customHeight="1" x14ac:dyDescent="0.3">
      <c r="A18"/>
      <c r="B18" s="5"/>
      <c r="C18" s="40" t="s">
        <v>16</v>
      </c>
      <c r="D18" s="48">
        <v>3.5</v>
      </c>
      <c r="E18" s="1"/>
      <c r="F18" s="39" t="s">
        <v>17</v>
      </c>
      <c r="G18" s="48">
        <v>0.125</v>
      </c>
      <c r="H18" s="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9.5" customHeight="1" x14ac:dyDescent="0.3">
      <c r="A19"/>
      <c r="B19" s="5"/>
      <c r="C19" s="40" t="s">
        <v>18</v>
      </c>
      <c r="D19" s="48">
        <v>1.28</v>
      </c>
      <c r="E19" s="1"/>
      <c r="F19" s="38" t="s">
        <v>19</v>
      </c>
      <c r="G19" s="32">
        <f>IF(G16=0,0,G17-G18)</f>
        <v>1.375</v>
      </c>
      <c r="H19" s="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9.5" customHeight="1" x14ac:dyDescent="0.3">
      <c r="A20"/>
      <c r="B20" s="5"/>
      <c r="C20" s="37" t="s">
        <v>19</v>
      </c>
      <c r="D20" s="32">
        <f>D18-D19</f>
        <v>2.2199999999999998</v>
      </c>
      <c r="E20" s="1"/>
      <c r="H20" s="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 x14ac:dyDescent="0.3">
      <c r="A21"/>
      <c r="B21" s="5"/>
      <c r="C21" s="12"/>
      <c r="D21" s="13"/>
      <c r="E21" s="1"/>
      <c r="F21" s="1"/>
      <c r="G21" s="1"/>
      <c r="H21" s="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9.5" customHeight="1" x14ac:dyDescent="0.3">
      <c r="B22" s="5"/>
      <c r="C22" s="14" t="s">
        <v>20</v>
      </c>
      <c r="D22" s="15"/>
      <c r="E22" s="1"/>
      <c r="F22" s="9" t="s">
        <v>21</v>
      </c>
      <c r="G22" s="1"/>
      <c r="H22" s="6"/>
      <c r="I22" s="1"/>
      <c r="J22" s="1"/>
      <c r="K22" s="1"/>
      <c r="L22" s="1"/>
      <c r="M22" s="1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5" x14ac:dyDescent="0.3">
      <c r="B23" s="5"/>
      <c r="C23" s="41" t="s">
        <v>22</v>
      </c>
      <c r="D23" s="49">
        <v>100</v>
      </c>
      <c r="E23" s="1"/>
      <c r="F23" s="35" t="s">
        <v>23</v>
      </c>
      <c r="G23" s="48">
        <v>365</v>
      </c>
      <c r="H23" s="6"/>
      <c r="I23" s="1"/>
      <c r="J23" s="1"/>
      <c r="K23" s="1"/>
      <c r="L23" s="16"/>
      <c r="M23" s="1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5" ht="19.5" customHeight="1" x14ac:dyDescent="0.3">
      <c r="B24" s="5"/>
      <c r="C24" s="43" t="s">
        <v>24</v>
      </c>
      <c r="D24" s="17" t="s">
        <v>25</v>
      </c>
      <c r="F24" s="16"/>
      <c r="G24" s="1"/>
      <c r="H24" s="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5" ht="19.5" customHeight="1" x14ac:dyDescent="0.3">
      <c r="B25" s="5"/>
      <c r="C25" s="43" t="s">
        <v>26</v>
      </c>
      <c r="D25" s="49">
        <v>3</v>
      </c>
      <c r="E25" s="18"/>
      <c r="F25" s="18"/>
      <c r="G25" s="1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5" ht="28.8" x14ac:dyDescent="0.3">
      <c r="B26" s="5"/>
      <c r="C26" s="43" t="s">
        <v>27</v>
      </c>
      <c r="D26" s="19">
        <f>D23*0.5</f>
        <v>50</v>
      </c>
      <c r="E26" s="18"/>
      <c r="F26" s="1"/>
      <c r="G26" s="1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8.8" x14ac:dyDescent="0.3">
      <c r="B27" s="5"/>
      <c r="C27" s="43" t="s">
        <v>28</v>
      </c>
      <c r="D27" s="19">
        <f>D23*0.5</f>
        <v>50</v>
      </c>
      <c r="E27" s="1"/>
      <c r="F27" s="1"/>
      <c r="G27" s="1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9.5" customHeight="1" x14ac:dyDescent="0.3">
      <c r="B28" s="5"/>
      <c r="C28" s="43" t="s">
        <v>29</v>
      </c>
      <c r="D28" s="20">
        <f>IF(D15=0,0,(IF(G15=0,(D26+D27)*D25,(D27*D25)+(D26*0.33333333*D25))))</f>
        <v>199.9999995</v>
      </c>
      <c r="E28" s="1"/>
      <c r="F28" s="1"/>
      <c r="G28" s="1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9.5" customHeight="1" x14ac:dyDescent="0.3">
      <c r="B29" s="5"/>
      <c r="C29" s="42" t="s">
        <v>30</v>
      </c>
      <c r="D29" s="20">
        <f>IF(G15=0,0,D26*0.66666666*D25)</f>
        <v>99.999998999999988</v>
      </c>
      <c r="E29" s="1"/>
      <c r="F29" s="1"/>
      <c r="G29" s="1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 customHeight="1" x14ac:dyDescent="0.3">
      <c r="B30" s="5"/>
      <c r="C30" s="1"/>
      <c r="D30" s="21"/>
      <c r="E30" s="1"/>
      <c r="F30" s="1"/>
      <c r="G30" s="1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9.5" customHeight="1" x14ac:dyDescent="0.3">
      <c r="B31" s="5"/>
      <c r="C31" s="22" t="s">
        <v>31</v>
      </c>
      <c r="D31" s="21" t="s">
        <v>32</v>
      </c>
      <c r="E31" s="23" t="s">
        <v>33</v>
      </c>
      <c r="F31" s="1"/>
      <c r="G31" s="1"/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9.5" customHeight="1" x14ac:dyDescent="0.3">
      <c r="B32" s="5"/>
      <c r="C32" s="36" t="s">
        <v>34</v>
      </c>
      <c r="D32" s="19">
        <f>(IFERROR((D28*D20*(D16/D15)),0))+(IFERROR((D29*G19*(G16/G15)),0))</f>
        <v>581.4999975149999</v>
      </c>
      <c r="E32" s="24">
        <f>D32/748</f>
        <v>0.77740641379010678</v>
      </c>
      <c r="F32" s="1" t="s">
        <v>35</v>
      </c>
      <c r="G32" s="1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2:25" ht="20.55" customHeight="1" x14ac:dyDescent="0.3">
      <c r="B33" s="5"/>
      <c r="C33" s="43" t="s">
        <v>36</v>
      </c>
      <c r="D33" s="33">
        <f>D32*G23</f>
        <v>212247.49909297496</v>
      </c>
      <c r="E33" s="19">
        <f>D33/748</f>
        <v>283.75334103338901</v>
      </c>
      <c r="F33" s="1"/>
      <c r="G33" s="1"/>
      <c r="H33" s="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2:25" ht="20.55" customHeight="1" x14ac:dyDescent="0.3">
      <c r="B34" s="5"/>
      <c r="C34" s="39" t="s">
        <v>37</v>
      </c>
      <c r="D34" s="59">
        <v>7</v>
      </c>
      <c r="E34" s="59"/>
      <c r="F34" s="1"/>
      <c r="G34" s="1"/>
      <c r="H34" s="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2:25" ht="19.5" customHeight="1" x14ac:dyDescent="0.3">
      <c r="B35" s="5"/>
      <c r="C35" s="44" t="s">
        <v>38</v>
      </c>
      <c r="D35" s="59"/>
      <c r="E35" s="59"/>
      <c r="F35" s="1"/>
      <c r="G35" s="1"/>
      <c r="H35" s="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2:25" ht="18.600000000000001" customHeight="1" x14ac:dyDescent="0.3">
      <c r="B36" s="5"/>
      <c r="C36" s="43" t="s">
        <v>39</v>
      </c>
      <c r="D36" s="54">
        <f>E32*G23*(D34+D35)/12</f>
        <v>165.52278226947689</v>
      </c>
      <c r="E36" s="54"/>
      <c r="F36" s="1"/>
      <c r="G36" s="1"/>
      <c r="H36" s="6"/>
      <c r="I36" s="1"/>
      <c r="J36" s="25"/>
      <c r="K36" s="2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2:25" ht="19.5" customHeight="1" x14ac:dyDescent="0.3">
      <c r="B37" s="5"/>
      <c r="C37" s="42" t="s">
        <v>40</v>
      </c>
      <c r="D37" s="63">
        <f>E32*G23*(D34+D35)</f>
        <v>1986.2733872337226</v>
      </c>
      <c r="E37" s="63"/>
      <c r="F37" s="1"/>
      <c r="G37" s="1"/>
      <c r="H37" s="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2:25" ht="12.75" customHeight="1" x14ac:dyDescent="0.3">
      <c r="B38" s="5"/>
      <c r="C38" s="26"/>
      <c r="D38" s="27"/>
      <c r="E38" s="27"/>
      <c r="F38" s="1"/>
      <c r="G38" s="1"/>
      <c r="H38" s="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25" ht="19.5" customHeight="1" x14ac:dyDescent="0.3">
      <c r="B39" s="5"/>
      <c r="C39" s="22" t="s">
        <v>41</v>
      </c>
      <c r="D39" s="27" t="s">
        <v>42</v>
      </c>
      <c r="E39" s="27" t="s">
        <v>43</v>
      </c>
      <c r="F39" s="1"/>
      <c r="G39" s="1"/>
      <c r="H39" s="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ht="19.5" customHeight="1" x14ac:dyDescent="0.3">
      <c r="B40" s="5"/>
      <c r="C40" s="36" t="s">
        <v>44</v>
      </c>
      <c r="D40" s="50">
        <v>200</v>
      </c>
      <c r="E40" s="50">
        <v>200</v>
      </c>
      <c r="F40" s="1"/>
      <c r="G40" s="1"/>
      <c r="H40" s="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2:25" ht="19.5" customHeight="1" x14ac:dyDescent="0.3">
      <c r="B41" s="5"/>
      <c r="C41" s="40" t="s">
        <v>45</v>
      </c>
      <c r="D41" s="50">
        <v>300</v>
      </c>
      <c r="E41" s="50">
        <v>200</v>
      </c>
      <c r="F41" s="1"/>
      <c r="G41" s="1"/>
      <c r="H41" s="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2:25" ht="19.5" customHeight="1" x14ac:dyDescent="0.3">
      <c r="B42" s="5"/>
      <c r="C42" s="40" t="s">
        <v>46</v>
      </c>
      <c r="D42" s="53">
        <f>(D16*(D40+E40))+(G16*(D41+E41))</f>
        <v>52500</v>
      </c>
      <c r="E42" s="53"/>
      <c r="F42" s="1"/>
      <c r="G42" s="1"/>
      <c r="H42" s="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2:25" ht="19.5" customHeight="1" x14ac:dyDescent="0.3">
      <c r="B43" s="5"/>
      <c r="C43" s="40" t="s">
        <v>47</v>
      </c>
      <c r="D43" s="53">
        <f>IF(D17="Flushometer",400,IF(D17="Tank",0,0))</f>
        <v>400</v>
      </c>
      <c r="E43" s="53"/>
      <c r="F43" s="1"/>
      <c r="G43" s="1"/>
      <c r="H43" s="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2:25" ht="19.5" customHeight="1" x14ac:dyDescent="0.3">
      <c r="B44" s="5"/>
      <c r="C44" s="40" t="s">
        <v>48</v>
      </c>
      <c r="D44" s="53">
        <f>IF((D40+E40)&gt;=D43,D43,(D40+E40))</f>
        <v>400</v>
      </c>
      <c r="E44" s="53"/>
      <c r="F44" s="1"/>
      <c r="G44" s="1"/>
      <c r="H44" s="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2:25" ht="19.5" customHeight="1" x14ac:dyDescent="0.3">
      <c r="B45" s="5"/>
      <c r="C45" s="40" t="s">
        <v>49</v>
      </c>
      <c r="D45" s="51">
        <f>IF(G17&gt;1,350,0)</f>
        <v>350</v>
      </c>
      <c r="E45" s="52"/>
      <c r="F45" s="1"/>
      <c r="G45" s="1"/>
      <c r="H45" s="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2:25" ht="19.5" customHeight="1" x14ac:dyDescent="0.3">
      <c r="B46" s="5"/>
      <c r="C46" s="39" t="s">
        <v>50</v>
      </c>
      <c r="D46" s="53">
        <f>IF((D41+E41)&gt;=D45,D45,(D41+E41))</f>
        <v>350</v>
      </c>
      <c r="E46" s="53"/>
      <c r="F46" s="1"/>
      <c r="G46" s="1"/>
      <c r="H46" s="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2:25" ht="28.8" x14ac:dyDescent="0.3">
      <c r="B47" s="5"/>
      <c r="C47" s="45" t="s">
        <v>51</v>
      </c>
      <c r="D47" s="54">
        <f>(D44*D16)+(G16*D46)</f>
        <v>48750</v>
      </c>
      <c r="E47" s="54"/>
      <c r="F47" s="1"/>
      <c r="G47" s="1"/>
      <c r="H47" s="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2:25" ht="19.5" customHeight="1" x14ac:dyDescent="0.3">
      <c r="B48" s="5"/>
      <c r="C48" s="39" t="s">
        <v>64</v>
      </c>
      <c r="D48" s="54">
        <f>D42-D47</f>
        <v>3750</v>
      </c>
      <c r="E48" s="54"/>
      <c r="F48" s="1"/>
      <c r="G48" s="1"/>
      <c r="H48" s="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2:56" ht="43.2" x14ac:dyDescent="0.3">
      <c r="B49" s="5"/>
      <c r="C49" s="47" t="s">
        <v>66</v>
      </c>
      <c r="D49" s="55">
        <f>IF(D37=0,"Data Required",D42/D37)</f>
        <v>26.431406843302977</v>
      </c>
      <c r="E49" s="55"/>
      <c r="F49" s="1"/>
      <c r="G49" s="1"/>
      <c r="H49" s="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2:56" ht="43.2" x14ac:dyDescent="0.3">
      <c r="B50" s="5"/>
      <c r="C50" s="46" t="s">
        <v>65</v>
      </c>
      <c r="D50" s="55">
        <f>IF(D37=0,"Data Required",IF(AND(OR(D17="TANK", D17=""),G16=0),"N/A",D48/D37))</f>
        <v>1.8879576316644984</v>
      </c>
      <c r="E50" s="55"/>
      <c r="F50" s="1"/>
      <c r="G50" s="1"/>
      <c r="H50" s="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2:56" x14ac:dyDescent="0.3">
      <c r="B51" s="5"/>
      <c r="C51" s="1"/>
      <c r="D51" s="27"/>
      <c r="E51" s="27"/>
      <c r="F51" s="1"/>
      <c r="G51" s="1"/>
      <c r="H51" s="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2:56" x14ac:dyDescent="0.3">
      <c r="B52" s="5"/>
      <c r="C52" s="28" t="s">
        <v>52</v>
      </c>
      <c r="D52" s="27"/>
      <c r="E52" s="27"/>
      <c r="F52" s="1"/>
      <c r="G52" s="1"/>
      <c r="H52" s="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2:56" x14ac:dyDescent="0.3">
      <c r="B53" s="5"/>
      <c r="C53" s="28" t="s">
        <v>53</v>
      </c>
      <c r="D53" s="21"/>
      <c r="E53" s="1"/>
      <c r="F53" s="1"/>
      <c r="G53" s="1"/>
      <c r="H53" s="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2:56" x14ac:dyDescent="0.3">
      <c r="B54" s="5"/>
      <c r="C54" s="28" t="s">
        <v>67</v>
      </c>
      <c r="D54" s="21"/>
      <c r="E54" s="1"/>
      <c r="F54" s="1"/>
      <c r="G54" s="1"/>
      <c r="H54" s="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2:56" x14ac:dyDescent="0.3">
      <c r="B55" s="5"/>
      <c r="C55" s="28" t="s">
        <v>68</v>
      </c>
      <c r="D55" s="21"/>
      <c r="E55" s="1"/>
      <c r="F55" s="1"/>
      <c r="G55" s="1"/>
      <c r="H55" s="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2:56" x14ac:dyDescent="0.3">
      <c r="B56" s="5"/>
      <c r="D56" s="1"/>
      <c r="E56" s="1"/>
      <c r="F56" s="1"/>
      <c r="G56" s="1"/>
      <c r="H56" s="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2:56" x14ac:dyDescent="0.3">
      <c r="B57" s="5"/>
      <c r="C57" s="28"/>
      <c r="D57" s="1"/>
      <c r="E57" s="1"/>
      <c r="F57" s="1"/>
      <c r="G57" s="1"/>
      <c r="H57" s="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2:56" x14ac:dyDescent="0.3">
      <c r="B58" s="5"/>
      <c r="C58" s="28"/>
      <c r="D58" s="1"/>
      <c r="E58" s="1"/>
      <c r="F58" s="1"/>
      <c r="G58" s="1"/>
      <c r="H58" s="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2:56" x14ac:dyDescent="0.3">
      <c r="B59" s="29"/>
      <c r="C59" s="30"/>
      <c r="D59" s="30"/>
      <c r="E59" s="30"/>
      <c r="F59" s="30"/>
      <c r="G59" s="30"/>
      <c r="H59" s="3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2:56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2:56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2:56" hidden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2:56" hidden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2:56" hidden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2:56" hidden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2:56" hidden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2:56" hidden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2:56" hidden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2:56" hidden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2:56" hidden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2:56" hidden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2:56" hidden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2:56" hidden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2:56" hidden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2:56" hidden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2:56" hidden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2:56" hidden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2:56" hidden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2:56" hidden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2:56" hidden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2:56" hidden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2:56" hidden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2:56" hidden="1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2:56" hidden="1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2:56" hidden="1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2:56" hidden="1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2:56" hidden="1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2:56" hidden="1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2:56" hidden="1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2:56" hidden="1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2:56" hidden="1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2:56" hidden="1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  <row r="93" spans="2:56" hidden="1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</row>
    <row r="94" spans="2:56" hidden="1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</row>
    <row r="95" spans="2:56" hidden="1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</row>
    <row r="96" spans="2:56" hidden="1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</row>
    <row r="97" spans="2:56" hidden="1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</row>
    <row r="98" spans="2:56" hidden="1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</row>
    <row r="99" spans="2:56" hidden="1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</row>
    <row r="100" spans="2:56" hidden="1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</row>
    <row r="101" spans="2:56" hidden="1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</row>
    <row r="102" spans="2:56" hidden="1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</row>
    <row r="103" spans="2:56" hidden="1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</row>
    <row r="104" spans="2:56" hidden="1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</row>
    <row r="105" spans="2:56" hidden="1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</row>
    <row r="106" spans="2:56" hidden="1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</row>
    <row r="107" spans="2:56" hidden="1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</row>
    <row r="108" spans="2:56" hidden="1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</row>
    <row r="109" spans="2:56" hidden="1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</row>
    <row r="110" spans="2:56" hidden="1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</row>
    <row r="111" spans="2:56" hidden="1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</row>
    <row r="112" spans="2:56" hidden="1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</row>
    <row r="113" spans="2:56" hidden="1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</row>
    <row r="114" spans="2:56" hidden="1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</row>
    <row r="115" spans="2:56" hidden="1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</row>
    <row r="116" spans="2:56" hidden="1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</row>
    <row r="117" spans="2:56" hidden="1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</row>
    <row r="118" spans="2:56" hidden="1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</row>
    <row r="119" spans="2:56" hidden="1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</row>
    <row r="120" spans="2:56" hidden="1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</row>
    <row r="121" spans="2:56" hidden="1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</row>
    <row r="122" spans="2:56" hidden="1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</row>
    <row r="123" spans="2:56" hidden="1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</row>
    <row r="124" spans="2:56" hidden="1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</row>
    <row r="125" spans="2:56" hidden="1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</row>
    <row r="126" spans="2:56" hidden="1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</row>
    <row r="127" spans="2:56" hidden="1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</row>
    <row r="128" spans="2:56" hidden="1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</row>
    <row r="129" spans="2:56" hidden="1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</row>
    <row r="130" spans="2:56" hidden="1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</row>
    <row r="131" spans="2:56" hidden="1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</row>
    <row r="132" spans="2:56" hidden="1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</row>
    <row r="133" spans="2:56" hidden="1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</row>
    <row r="134" spans="2:56" hidden="1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</row>
    <row r="135" spans="2:56" hidden="1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</row>
    <row r="136" spans="2:56" hidden="1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</row>
    <row r="137" spans="2:56" hidden="1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</row>
    <row r="138" spans="2:56" hidden="1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</row>
    <row r="139" spans="2:56" hidden="1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</row>
    <row r="140" spans="2:56" hidden="1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</row>
    <row r="141" spans="2:56" hidden="1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</row>
    <row r="142" spans="2:56" hidden="1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</row>
    <row r="143" spans="2:56" hidden="1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</row>
    <row r="144" spans="2:56" hidden="1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</row>
    <row r="145" spans="2:56" hidden="1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</row>
    <row r="146" spans="2:56" hidden="1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</row>
    <row r="147" spans="2:56" hidden="1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</row>
    <row r="148" spans="2:56" hidden="1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</row>
    <row r="149" spans="2:56" hidden="1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</row>
    <row r="150" spans="2:56" hidden="1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</row>
    <row r="151" spans="2:56" hidden="1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</row>
    <row r="152" spans="2:56" hidden="1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</row>
    <row r="153" spans="2:56" hidden="1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</row>
    <row r="154" spans="2:56" hidden="1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</row>
    <row r="155" spans="2:56" hidden="1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</row>
    <row r="156" spans="2:56" hidden="1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</row>
    <row r="157" spans="2:56" hidden="1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</row>
    <row r="158" spans="2:56" hidden="1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</row>
    <row r="159" spans="2:56" hidden="1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</row>
    <row r="160" spans="2:56" hidden="1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</row>
    <row r="161" spans="2:56" hidden="1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</row>
    <row r="162" spans="2:56" hidden="1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</row>
    <row r="163" spans="2:56" hidden="1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</row>
    <row r="164" spans="2:56" hidden="1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</row>
    <row r="165" spans="2:56" hidden="1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</row>
    <row r="166" spans="2:56" hidden="1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</row>
    <row r="167" spans="2:56" hidden="1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</row>
    <row r="168" spans="2:56" hidden="1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</row>
    <row r="169" spans="2:56" hidden="1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</row>
    <row r="170" spans="2:56" hidden="1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</row>
    <row r="171" spans="2:56" hidden="1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</row>
    <row r="172" spans="2:56" hidden="1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</row>
    <row r="173" spans="2:56" hidden="1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</row>
    <row r="174" spans="2:56" hidden="1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</row>
    <row r="175" spans="2:56" hidden="1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</row>
    <row r="176" spans="2:56" hidden="1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</row>
    <row r="177" spans="2:56" hidden="1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</row>
    <row r="178" spans="2:56" hidden="1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</row>
    <row r="179" spans="2:56" hidden="1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</row>
    <row r="180" spans="2:56" hidden="1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</row>
    <row r="181" spans="2:56" hidden="1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</row>
    <row r="182" spans="2:56" hidden="1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</row>
    <row r="183" spans="2:56" hidden="1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</row>
    <row r="184" spans="2:56" hidden="1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</row>
    <row r="185" spans="2:56" hidden="1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</row>
    <row r="186" spans="2:56" hidden="1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</row>
    <row r="187" spans="2:56" hidden="1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</row>
    <row r="188" spans="2:56" hidden="1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</row>
    <row r="189" spans="2:56" hidden="1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</row>
    <row r="190" spans="2:56" hidden="1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</row>
    <row r="191" spans="2:56" hidden="1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</row>
    <row r="192" spans="2:56" hidden="1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</row>
    <row r="193" spans="1:56" hidden="1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</row>
    <row r="194" spans="1:56" hidden="1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</row>
    <row r="195" spans="1:56" hidden="1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</row>
    <row r="196" spans="1:56" hidden="1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</row>
    <row r="197" spans="1:56" hidden="1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</row>
    <row r="198" spans="1:56" hidden="1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</row>
    <row r="199" spans="1:56" hidden="1" x14ac:dyDescent="0.3">
      <c r="A19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</row>
    <row r="200" spans="1:56" hidden="1" x14ac:dyDescent="0.3">
      <c r="A20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</row>
    <row r="201" spans="1:56" hidden="1" x14ac:dyDescent="0.3">
      <c r="A20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</row>
    <row r="202" spans="1:56" hidden="1" x14ac:dyDescent="0.3">
      <c r="A20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</row>
    <row r="203" spans="1:56" hidden="1" x14ac:dyDescent="0.3">
      <c r="A20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</row>
    <row r="204" spans="1:56" hidden="1" x14ac:dyDescent="0.3">
      <c r="A20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</row>
    <row r="205" spans="1:56" hidden="1" x14ac:dyDescent="0.3">
      <c r="A20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</row>
    <row r="206" spans="1:56" hidden="1" x14ac:dyDescent="0.3">
      <c r="A20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</row>
    <row r="207" spans="1:56" hidden="1" x14ac:dyDescent="0.3">
      <c r="A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</row>
    <row r="208" spans="1:56" hidden="1" x14ac:dyDescent="0.3">
      <c r="A20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</row>
    <row r="209" spans="1:56" hidden="1" x14ac:dyDescent="0.3">
      <c r="A20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</row>
    <row r="210" spans="1:56" hidden="1" x14ac:dyDescent="0.3">
      <c r="A2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</row>
    <row r="211" spans="1:56" hidden="1" x14ac:dyDescent="0.3">
      <c r="A2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</row>
    <row r="212" spans="1:56" hidden="1" x14ac:dyDescent="0.3">
      <c r="A2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</row>
    <row r="213" spans="1:56" hidden="1" x14ac:dyDescent="0.3">
      <c r="A21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</row>
    <row r="214" spans="1:56" hidden="1" x14ac:dyDescent="0.3">
      <c r="A214" s="1" t="s">
        <v>54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</row>
    <row r="215" spans="1:56" hidden="1" x14ac:dyDescent="0.3">
      <c r="A21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</row>
    <row r="216" spans="1:56" hidden="1" x14ac:dyDescent="0.3">
      <c r="A216" s="1" t="s">
        <v>55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</row>
    <row r="217" spans="1:56" hidden="1" x14ac:dyDescent="0.3">
      <c r="A217" s="1">
        <v>1.6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</row>
    <row r="218" spans="1:56" hidden="1" x14ac:dyDescent="0.3">
      <c r="A218" s="1">
        <v>3.5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</row>
    <row r="219" spans="1:56" hidden="1" x14ac:dyDescent="0.3">
      <c r="A219" s="1">
        <v>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</row>
    <row r="220" spans="1:56" hidden="1" x14ac:dyDescent="0.3">
      <c r="A220" s="1">
        <v>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</row>
    <row r="221" spans="1:56" hidden="1" x14ac:dyDescent="0.3">
      <c r="A22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</row>
    <row r="222" spans="1:56" hidden="1" x14ac:dyDescent="0.3">
      <c r="A222" s="1" t="s">
        <v>56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</row>
    <row r="223" spans="1:56" hidden="1" x14ac:dyDescent="0.3">
      <c r="A223" s="1">
        <v>1.28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</row>
    <row r="224" spans="1:56" hidden="1" x14ac:dyDescent="0.3">
      <c r="A224" s="1">
        <v>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</row>
    <row r="225" spans="1:56" hidden="1" x14ac:dyDescent="0.3">
      <c r="A22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</row>
    <row r="226" spans="1:56" hidden="1" x14ac:dyDescent="0.3">
      <c r="A226" s="1" t="s">
        <v>57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</row>
    <row r="227" spans="1:56" hidden="1" x14ac:dyDescent="0.3">
      <c r="A227" s="1">
        <v>2.5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</row>
    <row r="228" spans="1:56" hidden="1" x14ac:dyDescent="0.3">
      <c r="A228" s="1">
        <v>2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</row>
    <row r="229" spans="1:56" hidden="1" x14ac:dyDescent="0.3">
      <c r="A229" s="1">
        <v>1.5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</row>
    <row r="230" spans="1:56" hidden="1" x14ac:dyDescent="0.3">
      <c r="A230" s="1">
        <v>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</row>
    <row r="231" spans="1:56" hidden="1" x14ac:dyDescent="0.3">
      <c r="A231" s="1">
        <v>0.5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</row>
    <row r="232" spans="1:56" hidden="1" x14ac:dyDescent="0.3">
      <c r="A23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</row>
    <row r="233" spans="1:56" hidden="1" x14ac:dyDescent="0.3">
      <c r="A233" s="1" t="s">
        <v>58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</row>
    <row r="234" spans="1:56" hidden="1" x14ac:dyDescent="0.3">
      <c r="A234" s="1">
        <v>0.5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</row>
    <row r="235" spans="1:56" hidden="1" x14ac:dyDescent="0.3">
      <c r="A235" s="1">
        <v>0.125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</row>
    <row r="236" spans="1:56" hidden="1" x14ac:dyDescent="0.3">
      <c r="A236" s="1">
        <v>0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</row>
    <row r="237" spans="1:56" hidden="1" x14ac:dyDescent="0.3">
      <c r="A23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</row>
    <row r="238" spans="1:56" hidden="1" x14ac:dyDescent="0.3">
      <c r="A238" s="1" t="s">
        <v>13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</row>
    <row r="239" spans="1:56" hidden="1" x14ac:dyDescent="0.3">
      <c r="A239" s="1" t="s">
        <v>14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</row>
    <row r="240" spans="1:56" hidden="1" x14ac:dyDescent="0.3">
      <c r="A240" s="1" t="s">
        <v>59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</row>
    <row r="242" spans="1:1" hidden="1" x14ac:dyDescent="0.3">
      <c r="A242" s="1" t="s">
        <v>60</v>
      </c>
    </row>
    <row r="243" spans="1:1" hidden="1" x14ac:dyDescent="0.3">
      <c r="A243" s="1" t="s">
        <v>61</v>
      </c>
    </row>
    <row r="244" spans="1:1" hidden="1" x14ac:dyDescent="0.3">
      <c r="A244" s="1" t="s">
        <v>62</v>
      </c>
    </row>
    <row r="245" spans="1:1" hidden="1" x14ac:dyDescent="0.3">
      <c r="A245" s="1" t="s">
        <v>63</v>
      </c>
    </row>
  </sheetData>
  <sheetProtection formatCells="0" selectLockedCells="1"/>
  <mergeCells count="18">
    <mergeCell ref="D44:E44"/>
    <mergeCell ref="C6:G7"/>
    <mergeCell ref="C9:G9"/>
    <mergeCell ref="D11:G11"/>
    <mergeCell ref="D13:G13"/>
    <mergeCell ref="D34:E34"/>
    <mergeCell ref="D12:G12"/>
    <mergeCell ref="D35:E35"/>
    <mergeCell ref="D36:E36"/>
    <mergeCell ref="D37:E37"/>
    <mergeCell ref="D42:E42"/>
    <mergeCell ref="D43:E43"/>
    <mergeCell ref="D45:E45"/>
    <mergeCell ref="D46:E46"/>
    <mergeCell ref="D47:E47"/>
    <mergeCell ref="D48:E48"/>
    <mergeCell ref="D50:E50"/>
    <mergeCell ref="D49:E49"/>
  </mergeCells>
  <dataValidations xWindow="371" yWindow="749" count="5">
    <dataValidation type="list" operator="equal" allowBlank="1" showInputMessage="1" showErrorMessage="1" prompt="Please select from drop down" sqref="D17" xr:uid="{9E835944-91C1-4EDC-8292-05AE54A4CD0A}">
      <formula1>$A$239:$A$240</formula1>
      <formula2>0</formula2>
    </dataValidation>
    <dataValidation type="list" operator="equal" allowBlank="1" showInputMessage="1" showErrorMessage="1" prompt="Please select from drop down menu" sqref="G17" xr:uid="{42DC753A-917D-4115-A9E8-5B68BB92588E}">
      <formula1>$A$227:$A$231</formula1>
    </dataValidation>
    <dataValidation type="list" operator="equal" allowBlank="1" showInputMessage="1" showErrorMessage="1" prompt="Please select from drop down menu" sqref="D18" xr:uid="{DEF3ADF5-ADF9-4631-8BE7-22685C1B63E9}">
      <formula1>$A$217:$A$220</formula1>
    </dataValidation>
    <dataValidation type="list" operator="equal" allowBlank="1" showInputMessage="1" showErrorMessage="1" prompt="Please select from drop down menu" sqref="G18" xr:uid="{F5E8FA6F-FB5E-4E3C-8D8C-8878A9BF9792}">
      <formula1>$A$234:$A$236</formula1>
    </dataValidation>
    <dataValidation type="list" operator="equal" allowBlank="1" showInputMessage="1" showErrorMessage="1" prompt="Please select from drop down menu" sqref="D19" xr:uid="{94EDA1E7-959E-4F6A-AE62-8C530A82F4FA}">
      <formula1>$A$223:$A$224</formula1>
      <formula2>0</formula2>
    </dataValidation>
  </dataValidations>
  <hyperlinks>
    <hyperlink ref="A214" r:id="rId1" xr:uid="{CF7ED9E9-A677-4304-8C2F-DBF3DB1D87C9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&amp;C&amp;"Arial,Regular"&amp;10&amp;A</oddHeader>
    <oddFooter>&amp;C&amp;"Arial,Regular"&amp;10Page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Estimator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Commercial Flushometer Rebate Calculator</dc:title>
  <dc:subject/>
  <dc:creator>Cooper Reaves</dc:creator>
  <cp:keywords/>
  <dc:description/>
  <cp:lastModifiedBy>Cooper Reaves</cp:lastModifiedBy>
  <cp:revision>2</cp:revision>
  <dcterms:created xsi:type="dcterms:W3CDTF">2008-01-26T01:43:47Z</dcterms:created>
  <dcterms:modified xsi:type="dcterms:W3CDTF">2026-05-20T18:31:59Z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